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7470" windowHeight="2160" activeTab="1"/>
  </bookViews>
  <sheets>
    <sheet name="Instructions" sheetId="4" r:id="rId1"/>
    <sheet name="Q1" sheetId="1" r:id="rId2"/>
    <sheet name="Q2" sheetId="2" r:id="rId3"/>
  </sheets>
  <definedNames>
    <definedName name="GVKey">"companies=007435-01"</definedName>
    <definedName name="ListOffset" hidden="1">1</definedName>
    <definedName name="Set">" "</definedName>
    <definedName name="SPErrors">"NoErrors"</definedName>
    <definedName name="SPTemplateType">"SingleTicker"</definedName>
    <definedName name="SPWS_WBID">"69975D64-48F2-11D4-9F02-9150DCAB963E"</definedName>
    <definedName name="Ticker">"MW"</definedName>
  </definedNames>
  <calcPr calcId="152511"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3" i="1" l="1"/>
  <c r="H30" i="1"/>
  <c r="E12" i="2"/>
  <c r="F12" i="2"/>
  <c r="G12" i="2"/>
  <c r="D12" i="2"/>
  <c r="D11" i="2"/>
  <c r="E11" i="2"/>
  <c r="F11" i="2"/>
  <c r="G11" i="2"/>
  <c r="C11" i="2"/>
  <c r="C12" i="2" s="1"/>
  <c r="H23" i="1"/>
  <c r="H20" i="1"/>
  <c r="H19" i="1"/>
  <c r="J5" i="1"/>
  <c r="H31" i="1"/>
  <c r="H21" i="1"/>
  <c r="D25" i="1"/>
  <c r="D21" i="1"/>
  <c r="D20" i="1"/>
  <c r="D23" i="1" l="1"/>
  <c r="D22" i="1"/>
  <c r="D24" i="1" s="1"/>
  <c r="D19" i="1"/>
  <c r="D26" i="1" l="1"/>
  <c r="G28" i="1"/>
  <c r="C6" i="4"/>
  <c r="G22" i="1"/>
  <c r="G24" i="1" s="1"/>
  <c r="C22" i="1"/>
  <c r="C24" i="1" s="1"/>
  <c r="C26" i="1" s="1"/>
  <c r="H28" i="1" l="1"/>
  <c r="H22" i="1"/>
  <c r="H24" i="1" s="1"/>
</calcChain>
</file>

<file path=xl/sharedStrings.xml><?xml version="1.0" encoding="utf-8"?>
<sst xmlns="http://schemas.openxmlformats.org/spreadsheetml/2006/main" count="99" uniqueCount="92">
  <si>
    <t>a.</t>
  </si>
  <si>
    <t>b.</t>
  </si>
  <si>
    <t>c.</t>
  </si>
  <si>
    <t>d.</t>
  </si>
  <si>
    <t>e.</t>
  </si>
  <si>
    <t>f.</t>
  </si>
  <si>
    <t>g.</t>
  </si>
  <si>
    <t>INCOME STATEMENT ($ millions)</t>
  </si>
  <si>
    <t>BALANCE SHEET ($ millions)</t>
  </si>
  <si>
    <t>Actual</t>
  </si>
  <si>
    <t>Projected</t>
  </si>
  <si>
    <t>Sales</t>
  </si>
  <si>
    <t>Cash</t>
  </si>
  <si>
    <t>Cost of goods sold</t>
  </si>
  <si>
    <t>Accounts receivable</t>
  </si>
  <si>
    <t>Operating expense</t>
  </si>
  <si>
    <t>Inventory</t>
  </si>
  <si>
    <t>EBIT</t>
  </si>
  <si>
    <t xml:space="preserve">   Total current assets</t>
  </si>
  <si>
    <t>Interest expense</t>
  </si>
  <si>
    <t>Property, plant, &amp; equipment</t>
  </si>
  <si>
    <t>EBT</t>
  </si>
  <si>
    <t xml:space="preserve">   Total assets</t>
  </si>
  <si>
    <t>Tax</t>
  </si>
  <si>
    <t>Net income</t>
  </si>
  <si>
    <t>Total debt</t>
  </si>
  <si>
    <t>Shareholders' equity</t>
  </si>
  <si>
    <t>Assumptions for 2018</t>
  </si>
  <si>
    <t xml:space="preserve">   Total liabilities &amp; equity</t>
  </si>
  <si>
    <t>Sales growth rate</t>
  </si>
  <si>
    <t>Cost of goods sold/sales</t>
  </si>
  <si>
    <t>External funding required</t>
  </si>
  <si>
    <t>Operating expense/sales</t>
  </si>
  <si>
    <t>Sustainable growth rate</t>
  </si>
  <si>
    <t>Dividend payout ratio</t>
  </si>
  <si>
    <t>Tax rate</t>
  </si>
  <si>
    <t>Interest rate on debt</t>
  </si>
  <si>
    <t>Total debt/equity</t>
  </si>
  <si>
    <t>Stryker Corporation is a leading medical technology company headquartered in Kalamazoo, Michigan, that trades on the New York Stock Exchange. Following are selected financial data for Stryker for the period 2009–2013.</t>
  </si>
  <si>
    <t>Profit margin (%)</t>
  </si>
  <si>
    <t>Retention ratio (%)</t>
  </si>
  <si>
    <t>Asset turnover (X)</t>
  </si>
  <si>
    <t>Financial leverage (X)</t>
  </si>
  <si>
    <t>Growth rate in sales (%)</t>
  </si>
  <si>
    <t xml:space="preserve"> </t>
  </si>
  <si>
    <t>What growth management challenge did Stryker face during these years?</t>
  </si>
  <si>
    <t>Identify one factor that you think played the biggest role in Stryker's response to its growth management challenge.  Explain how this decision helped Stryker deal with its growth problem.</t>
  </si>
  <si>
    <t>Points</t>
  </si>
  <si>
    <t>Question 2</t>
  </si>
  <si>
    <t>Total</t>
  </si>
  <si>
    <t xml:space="preserve">Your responses must be entered in the designated cells (shaded in blue) to receive credit.  </t>
  </si>
  <si>
    <t>HW2</t>
  </si>
  <si>
    <t>Question 1</t>
  </si>
  <si>
    <t>Use this column for answers requiring calculations</t>
  </si>
  <si>
    <t>OSLO CORP.</t>
  </si>
  <si>
    <t>Variable 1</t>
  </si>
  <si>
    <t>Variable 2</t>
  </si>
  <si>
    <t>Variable 3</t>
  </si>
  <si>
    <t>Return cost of goods sold/sales to 75%.  Now suppose Oslo wants to solve the shortfall by increasing the retention ratio.  How low would the dividend payout ratio have to be in order to eliminate the financing shortfall?</t>
  </si>
  <si>
    <t>Return the dividend payout ratio to 40%.  Now suppose Oslo wants to make up any financing shortfall with increased debt.  How high would the debt/equity ratio have to be to make up the difference?</t>
  </si>
  <si>
    <t>Use this column for comments</t>
  </si>
  <si>
    <t>At what rate does the actual sales growth rate equal the sustainable growth rate?  How much external financing is required at this growth rate?  (This can be determined by changing the growth rate until the EFR is (approximately) zero by trial and error.)</t>
  </si>
  <si>
    <t>Enter a formula for external funding required in the first blue box below. How much external financing does Oslo need in 2018?</t>
  </si>
  <si>
    <t xml:space="preserve">Enter a formula for the sustainable growth rate in the second blue box below.  What is Oslo’s sustainable growth rate? Given your answer from (a), do you expect the sustainable growth rate to be greater than, less than, or equal to the sales growth rate for 2018?   </t>
  </si>
  <si>
    <t>Hard type your  answer here.</t>
  </si>
  <si>
    <r>
      <t xml:space="preserve">Given the above options, and any other options that you can find by changing the assumptions shown below, make a recommendation for a </t>
    </r>
    <r>
      <rPr>
        <i/>
        <sz val="12"/>
        <rFont val="Times New Roman"/>
        <family val="1"/>
      </rPr>
      <t>reasonable</t>
    </r>
    <r>
      <rPr>
        <sz val="12"/>
        <rFont val="Times New Roman"/>
        <family val="1"/>
      </rPr>
      <t xml:space="preserve"> and </t>
    </r>
    <r>
      <rPr>
        <i/>
        <sz val="12"/>
        <rFont val="Times New Roman"/>
        <family val="1"/>
      </rPr>
      <t>practical</t>
    </r>
    <r>
      <rPr>
        <sz val="12"/>
        <rFont val="Times New Roman"/>
        <family val="1"/>
      </rPr>
      <t xml:space="preserve"> solution to Oslo’s financing shortfall.  Your solution can involve changing up to four variables.</t>
    </r>
  </si>
  <si>
    <t>Sustainable Growth Rate</t>
  </si>
  <si>
    <t>Calculate Stryker’s annual sustainable growth rate from 2009 through 2013.  Use the row shown above.</t>
  </si>
  <si>
    <t>Please answer the questions included in this worksheet and upload your file by the due date shown on Canvas.</t>
  </si>
  <si>
    <t>All work must be calculated with formulas that are linked to the facts and assumptions cells.  Hard-typed numbers will not receive any partial credit unless instructed otherwise.</t>
  </si>
  <si>
    <t>Return the sales growth rate to 15%.  Suppose Oslo wants to solve the financing shortfall by increasing profit margin.  How low would the ratio of cost of goods sold/sales have to go in order to make up the shortfall?  With cost of goods sold/sales at this lower level, what is the sustainable growth rate?  (Hint: The Goal Seek tool can help you find this quickly.  Consult Excel Help if you are unfamiliar with the Goal Seek tool.  We'll also briefly review this tool during lecture.)</t>
  </si>
  <si>
    <t>Variable 4</t>
  </si>
  <si>
    <t>You must first prepare the pro forma financial statements for 2018 to answer the questions below (columns in blue).  First review the "Ch 4 Problem 13 Ottowa Corporation" file posted on Canvas to see how that problem set up the pro forma statements for Ottowa.  Note that I have changed the arrangement of the assumption cells, so be careful when you compare that example to this one. Change the assumptions in the assumptions box as needed to answer the questions.  In addition to the assumptions listed on the spreadsheet, also assume that all asset accounts will grow at the same rate as sales, and that no new equity will be issued in 2018.  Be precise in your answers.  Use two decimal points of accuracy when giving answers in percentages (e.g., 60.12%)</t>
  </si>
  <si>
    <t xml:space="preserve">Oslo's sustainable growth rate is 13.9% and is expected to be higher in 2019 due to additional funds </t>
  </si>
  <si>
    <t>Sustainable growth rate=ROE*(1-payout ratio) Where ROE= Net income/Shareholders' equity</t>
  </si>
  <si>
    <t>(ROA*retention ratio)/(1-(ROA*retention ratio))</t>
  </si>
  <si>
    <t>Internal growth rate= (ROA*retention ratio)/(1-(ROA*retention ratio)) at 4.69% growth rate, in this case EFR is equal to zero</t>
  </si>
  <si>
    <t>To be in a position to cover all the debt required, the ratio of cost goods sold should go as low as 67%. This gives a new sustainable growthrate of 18.36%</t>
  </si>
  <si>
    <t>The company should work on the sales growth rate</t>
  </si>
  <si>
    <t>increased sales rate enables the company to reduce EFR</t>
  </si>
  <si>
    <t>As the financing shortfall the net Income, under this scenario, even NIL dividend will not be sufficient.</t>
  </si>
  <si>
    <t>It may not work</t>
  </si>
  <si>
    <t>The company should work on their capital</t>
  </si>
  <si>
    <t>An increased capital reduceses cost of goods sold hence reducing EFR</t>
  </si>
  <si>
    <t>ROE</t>
  </si>
  <si>
    <t>The sustainable growth rate gradually decreased over the five year period. Due to this case, the company chose to give out the dividents to shareholders hence there is gradual decrease in growth of the company</t>
  </si>
  <si>
    <t>The growth management challenge was Continous decrease in sustainance growth rate. It was dealt with by increasing the dividend payout ratio and reducing the retention ratio</t>
  </si>
  <si>
    <t>The company should invest so much on increasing its assets</t>
  </si>
  <si>
    <t>Increase in total assets decreases the amount of EFR</t>
  </si>
  <si>
    <t>The company should be involved in activirties that makes real profit and increase profit margin, also it is also health to increase current liabilities</t>
  </si>
  <si>
    <t>increasing the profit margin will go hand in hand in decreasing the amount of external funding required</t>
  </si>
  <si>
    <t xml:space="preserve">Total assets- total liablities and equit. The external fund ing required is $142.40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</si>
</sst>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43" formatCode="_(* #,##0.00_);_(* \(#,##0.00\);_(* &quot;-&quot;??_);_(@_)"/>
    <numFmt numFmtId="164" formatCode="_(* #,##0_);_(* \(#,##0\);_(* &quot;-&quot;??_);_(@_)"/>
    <numFmt numFmtId="165" formatCode="0.0%"/>
    <numFmt numFmtId="166" formatCode="&quot;$&quot;#,##0.0_);[Red]\(&quot;$&quot;#,##0.0\)"/>
    <numFmt numFmtId="167" formatCode="&quot;$&quot;#,##0.00"/>
  </numFmts>
  <fonts count="10" x14ac:knownFonts="1">
    <font>
      <sz val="10"/>
      <name val="Arial"/>
      <family val="2"/>
    </font>
    <font>
      <sz val="10"/>
      <name val="Arial"/>
      <family val="2"/>
    </font>
    <font>
      <sz val="12"/>
      <name val="Times New Roman"/>
      <family val="1"/>
    </font>
    <font>
      <b/>
      <sz val="12"/>
      <name val="Times New Roman"/>
      <family val="1"/>
    </font>
    <font>
      <i/>
      <sz val="12"/>
      <name val="Times New Roman"/>
      <family val="1"/>
    </font>
    <font>
      <b/>
      <sz val="10"/>
      <name val="Arial"/>
      <family val="2"/>
    </font>
    <font>
      <sz val="10"/>
      <name val="Times New Roman"/>
      <family val="1"/>
    </font>
    <font>
      <b/>
      <sz val="12"/>
      <color rgb="FFC00000"/>
      <name val="Times New Roman"/>
      <family val="1"/>
    </font>
    <font>
      <b/>
      <sz val="10"/>
      <color rgb="FFC00000"/>
      <name val="Arial"/>
      <family val="2"/>
    </font>
    <font>
      <b/>
      <i/>
      <sz val="12"/>
      <color rgb="FFC00000"/>
      <name val="Times New Roman"/>
      <family val="1"/>
    </font>
  </fonts>
  <fills count="6">
    <fill>
      <patternFill patternType="none"/>
    </fill>
    <fill>
      <patternFill patternType="gray125"/>
    </fill>
    <fill>
      <patternFill patternType="solid">
        <fgColor theme="8" tint="0.39997558519241921"/>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theme="7" tint="0.59999389629810485"/>
        <bgColor indexed="64"/>
      </patternFill>
    </fill>
  </fills>
  <borders count="12">
    <border>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2" fillId="0" borderId="0" xfId="0" applyFont="1"/>
    <xf numFmtId="0" fontId="3" fillId="0" borderId="0" xfId="0" applyFont="1"/>
    <xf numFmtId="0" fontId="2" fillId="0" borderId="0" xfId="0" applyFont="1" applyAlignment="1">
      <alignment vertical="top"/>
    </xf>
    <xf numFmtId="0" fontId="2" fillId="0" borderId="0" xfId="0" applyFont="1" applyAlignment="1">
      <alignment horizontal="center"/>
    </xf>
    <xf numFmtId="0" fontId="3" fillId="0" borderId="0" xfId="0" applyFont="1" applyAlignment="1">
      <alignment horizontal="center"/>
    </xf>
    <xf numFmtId="0" fontId="3" fillId="0" borderId="1" xfId="0" applyFont="1" applyBorder="1" applyAlignment="1">
      <alignment horizontal="center"/>
    </xf>
    <xf numFmtId="6" fontId="2" fillId="0" borderId="0" xfId="0" applyNumberFormat="1" applyFont="1" applyAlignment="1">
      <alignment horizontal="right"/>
    </xf>
    <xf numFmtId="164" fontId="2" fillId="0" borderId="0" xfId="1" applyNumberFormat="1" applyFont="1"/>
    <xf numFmtId="164" fontId="2" fillId="0" borderId="1" xfId="1" applyNumberFormat="1" applyFont="1" applyBorder="1"/>
    <xf numFmtId="0" fontId="2" fillId="0" borderId="5" xfId="0" applyFont="1" applyBorder="1"/>
    <xf numFmtId="164" fontId="2" fillId="0" borderId="0" xfId="0" applyNumberFormat="1" applyFont="1"/>
    <xf numFmtId="165" fontId="2" fillId="0" borderId="0" xfId="0" applyNumberFormat="1" applyFont="1"/>
    <xf numFmtId="0" fontId="2" fillId="0" borderId="8" xfId="0" applyFont="1" applyBorder="1"/>
    <xf numFmtId="0" fontId="2" fillId="0" borderId="9" xfId="0" applyFont="1" applyBorder="1"/>
    <xf numFmtId="43" fontId="2" fillId="0" borderId="0" xfId="0" applyNumberFormat="1" applyFont="1"/>
    <xf numFmtId="0" fontId="5" fillId="0" borderId="0" xfId="0" applyFont="1"/>
    <xf numFmtId="0" fontId="2" fillId="0" borderId="0" xfId="0" applyFont="1" applyBorder="1"/>
    <xf numFmtId="0" fontId="2" fillId="0" borderId="0" xfId="0" applyFont="1" applyAlignment="1">
      <alignment vertical="top" wrapText="1"/>
    </xf>
    <xf numFmtId="0" fontId="0" fillId="0" borderId="0" xfId="0" applyAlignment="1">
      <alignment vertical="top" wrapText="1"/>
    </xf>
    <xf numFmtId="0" fontId="2" fillId="3" borderId="0" xfId="0" applyFont="1" applyFill="1"/>
    <xf numFmtId="0" fontId="2" fillId="2" borderId="7" xfId="0" applyFont="1" applyFill="1" applyBorder="1"/>
    <xf numFmtId="0" fontId="3" fillId="0" borderId="0" xfId="0" applyFont="1" applyAlignment="1">
      <alignment wrapText="1"/>
    </xf>
    <xf numFmtId="0" fontId="6" fillId="2" borderId="7" xfId="0" applyFont="1" applyFill="1" applyBorder="1" applyAlignment="1">
      <alignment wrapText="1"/>
    </xf>
    <xf numFmtId="6" fontId="2" fillId="4" borderId="0" xfId="0" applyNumberFormat="1" applyFont="1" applyFill="1" applyAlignment="1">
      <alignment horizontal="right"/>
    </xf>
    <xf numFmtId="164" fontId="2" fillId="4" borderId="0" xfId="1" applyNumberFormat="1" applyFont="1" applyFill="1"/>
    <xf numFmtId="164" fontId="2" fillId="4" borderId="1" xfId="1" applyNumberFormat="1" applyFont="1" applyFill="1" applyBorder="1"/>
    <xf numFmtId="165" fontId="2" fillId="4" borderId="7" xfId="2" applyNumberFormat="1" applyFont="1" applyFill="1" applyBorder="1"/>
    <xf numFmtId="0" fontId="0" fillId="0" borderId="7" xfId="0" applyBorder="1"/>
    <xf numFmtId="0" fontId="5" fillId="0" borderId="7" xfId="0" applyFont="1" applyBorder="1"/>
    <xf numFmtId="0" fontId="5" fillId="0" borderId="7" xfId="0" applyFont="1" applyFill="1" applyBorder="1"/>
    <xf numFmtId="0" fontId="2" fillId="0" borderId="4" xfId="0" applyFont="1" applyBorder="1" applyAlignment="1">
      <alignment horizontal="center"/>
    </xf>
    <xf numFmtId="165" fontId="2" fillId="5" borderId="6" xfId="0" applyNumberFormat="1" applyFont="1" applyFill="1" applyBorder="1"/>
    <xf numFmtId="165" fontId="2" fillId="5" borderId="10" xfId="0" applyNumberFormat="1" applyFont="1" applyFill="1" applyBorder="1"/>
    <xf numFmtId="0" fontId="9" fillId="0" borderId="0" xfId="0" applyFont="1"/>
    <xf numFmtId="0" fontId="5" fillId="0" borderId="7" xfId="0" applyFont="1" applyBorder="1" applyAlignment="1">
      <alignment horizontal="center"/>
    </xf>
    <xf numFmtId="0" fontId="0" fillId="0" borderId="7" xfId="0" applyBorder="1" applyAlignment="1">
      <alignment horizontal="center"/>
    </xf>
    <xf numFmtId="0" fontId="3" fillId="0" borderId="3" xfId="0" applyFont="1" applyBorder="1" applyAlignment="1"/>
    <xf numFmtId="0" fontId="3" fillId="0" borderId="2" xfId="0" applyFont="1" applyBorder="1" applyAlignment="1">
      <alignment horizontal="center"/>
    </xf>
    <xf numFmtId="164" fontId="2" fillId="2" borderId="0" xfId="1" applyNumberFormat="1" applyFont="1" applyFill="1"/>
    <xf numFmtId="166" fontId="2" fillId="0" borderId="0" xfId="0" applyNumberFormat="1" applyFont="1"/>
    <xf numFmtId="43" fontId="2" fillId="4" borderId="0" xfId="1" applyNumberFormat="1" applyFont="1" applyFill="1"/>
    <xf numFmtId="44" fontId="2" fillId="4" borderId="0" xfId="0" applyNumberFormat="1" applyFont="1" applyFill="1" applyAlignment="1">
      <alignment horizontal="right"/>
    </xf>
    <xf numFmtId="167" fontId="2" fillId="4" borderId="7" xfId="0" applyNumberFormat="1" applyFont="1" applyFill="1" applyBorder="1"/>
    <xf numFmtId="0" fontId="0" fillId="0" borderId="0" xfId="0" applyAlignment="1">
      <alignment horizontal="left"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horizontal="center"/>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7" fillId="0" borderId="0" xfId="0" applyFont="1" applyAlignment="1">
      <alignment wrapText="1"/>
    </xf>
    <xf numFmtId="0" fontId="8" fillId="0" borderId="0" xfId="0" applyFont="1" applyAlignment="1">
      <alignment wrapText="1"/>
    </xf>
    <xf numFmtId="0" fontId="0" fillId="0" borderId="0" xfId="0" applyAlignment="1">
      <alignment horizontal="left" vertical="top" wrapText="1"/>
    </xf>
    <xf numFmtId="0" fontId="0" fillId="4" borderId="7" xfId="0" applyFill="1" applyBorder="1" applyAlignment="1">
      <alignment horizontal="left" wrapText="1"/>
    </xf>
    <xf numFmtId="0" fontId="2" fillId="2" borderId="0" xfId="0" applyFont="1" applyFill="1"/>
    <xf numFmtId="10" fontId="2" fillId="0" borderId="0" xfId="0" applyNumberFormat="1" applyFont="1"/>
    <xf numFmtId="6" fontId="2" fillId="0" borderId="0" xfId="0" applyNumberFormat="1" applyFont="1"/>
    <xf numFmtId="6" fontId="2" fillId="2" borderId="0" xfId="0" applyNumberFormat="1" applyFont="1" applyFill="1" applyAlignment="1">
      <alignment horizontal="right"/>
    </xf>
    <xf numFmtId="164" fontId="2" fillId="2" borderId="1" xfId="1" applyNumberFormat="1" applyFont="1" applyFill="1" applyBorder="1"/>
    <xf numFmtId="164" fontId="2" fillId="2" borderId="0" xfId="0" applyNumberFormat="1" applyFont="1" applyFill="1" applyAlignment="1">
      <alignment horizontal="right"/>
    </xf>
    <xf numFmtId="10" fontId="6" fillId="2" borderId="7" xfId="0" applyNumberFormat="1" applyFont="1" applyFill="1" applyBorder="1" applyAlignment="1">
      <alignment wrapText="1"/>
    </xf>
    <xf numFmtId="10" fontId="0" fillId="0" borderId="7" xfId="0" applyNumberFormat="1" applyBorder="1" applyAlignment="1">
      <alignment horizontal="center"/>
    </xf>
    <xf numFmtId="10" fontId="0" fillId="4" borderId="7" xfId="2" applyNumberFormat="1" applyFont="1" applyFill="1" applyBorder="1"/>
    <xf numFmtId="0" fontId="5" fillId="0" borderId="7" xfId="0" applyNumberFormat="1" applyFont="1" applyBorder="1"/>
    <xf numFmtId="0" fontId="0" fillId="0" borderId="7" xfId="0" applyNumberFormat="1" applyBorder="1" applyAlignment="1">
      <alignment horizontal="center"/>
    </xf>
    <xf numFmtId="43" fontId="6" fillId="2" borderId="7" xfId="0" applyNumberFormat="1" applyFont="1" applyFill="1" applyBorder="1" applyAlignment="1">
      <alignment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11"/>
  <sheetViews>
    <sheetView zoomScale="87" zoomScaleNormal="87" workbookViewId="0">
      <selection activeCell="F8" sqref="F8"/>
    </sheetView>
  </sheetViews>
  <sheetFormatPr defaultColWidth="11.42578125" defaultRowHeight="12.75" x14ac:dyDescent="0.2"/>
  <cols>
    <col min="1" max="1" width="6.140625" customWidth="1"/>
  </cols>
  <sheetData>
    <row r="3" spans="2:9" x14ac:dyDescent="0.2">
      <c r="B3" s="16" t="s">
        <v>51</v>
      </c>
      <c r="C3" s="16" t="s">
        <v>47</v>
      </c>
    </row>
    <row r="4" spans="2:9" x14ac:dyDescent="0.2">
      <c r="B4" t="s">
        <v>52</v>
      </c>
      <c r="C4">
        <v>70</v>
      </c>
    </row>
    <row r="5" spans="2:9" x14ac:dyDescent="0.2">
      <c r="B5" t="s">
        <v>48</v>
      </c>
      <c r="C5">
        <v>30</v>
      </c>
    </row>
    <row r="6" spans="2:9" x14ac:dyDescent="0.2">
      <c r="B6" s="16" t="s">
        <v>49</v>
      </c>
      <c r="C6" s="16">
        <f>SUM(C4:C5)</f>
        <v>100</v>
      </c>
    </row>
    <row r="9" spans="2:9" x14ac:dyDescent="0.2">
      <c r="B9" s="44" t="s">
        <v>68</v>
      </c>
      <c r="C9" s="44"/>
      <c r="D9" s="44"/>
      <c r="E9" s="44"/>
      <c r="F9" s="44"/>
      <c r="G9" s="44"/>
      <c r="H9" s="44"/>
      <c r="I9" s="44"/>
    </row>
    <row r="10" spans="2:9" x14ac:dyDescent="0.2">
      <c r="B10" s="44" t="s">
        <v>50</v>
      </c>
      <c r="C10" s="44"/>
      <c r="D10" s="44"/>
      <c r="E10" s="44"/>
      <c r="F10" s="44"/>
      <c r="G10" s="44"/>
      <c r="H10" s="44"/>
      <c r="I10" s="44"/>
    </row>
    <row r="11" spans="2:9" ht="38.1" customHeight="1" x14ac:dyDescent="0.2">
      <c r="B11" s="44" t="s">
        <v>69</v>
      </c>
      <c r="C11" s="44"/>
      <c r="D11" s="44"/>
      <c r="E11" s="44"/>
      <c r="F11" s="44"/>
      <c r="G11" s="44"/>
      <c r="H11" s="44"/>
      <c r="I11" s="44"/>
    </row>
  </sheetData>
  <mergeCells count="3">
    <mergeCell ref="B9:I9"/>
    <mergeCell ref="B10:I10"/>
    <mergeCell ref="B11:I11"/>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3"/>
  <sheetViews>
    <sheetView showGridLines="0" tabSelected="1" zoomScale="114" zoomScaleNormal="100" workbookViewId="0">
      <pane xSplit="1" ySplit="2" topLeftCell="E3" activePane="bottomRight" state="frozen"/>
      <selection pane="topRight" activeCell="B1" sqref="B1"/>
      <selection pane="bottomLeft" activeCell="A3" sqref="A3"/>
      <selection pane="bottomRight" activeCell="J4" sqref="J4"/>
    </sheetView>
  </sheetViews>
  <sheetFormatPr defaultColWidth="8.85546875" defaultRowHeight="15.75" x14ac:dyDescent="0.25"/>
  <cols>
    <col min="1" max="1" width="3.7109375" style="1" customWidth="1"/>
    <col min="2" max="2" width="26.7109375" style="1" customWidth="1"/>
    <col min="3" max="4" width="11.7109375" style="1" customWidth="1"/>
    <col min="5" max="5" width="6.7109375" style="1" customWidth="1"/>
    <col min="6" max="6" width="29.140625" style="1" customWidth="1"/>
    <col min="7" max="8" width="11.7109375" style="1" customWidth="1"/>
    <col min="9" max="9" width="21" style="1" customWidth="1"/>
    <col min="10" max="10" width="21.42578125" style="1" customWidth="1"/>
    <col min="11" max="11" width="42.85546875" style="1" customWidth="1"/>
    <col min="12" max="16384" width="8.85546875" style="1"/>
  </cols>
  <sheetData>
    <row r="1" spans="1:34" ht="9.9499999999999993" customHeight="1" x14ac:dyDescent="0.25">
      <c r="B1" s="2"/>
    </row>
    <row r="2" spans="1:34" ht="108.95" customHeight="1" x14ac:dyDescent="0.25">
      <c r="B2" s="50" t="s">
        <v>72</v>
      </c>
      <c r="C2" s="51"/>
      <c r="D2" s="51"/>
      <c r="E2" s="51"/>
      <c r="F2" s="51"/>
      <c r="G2" s="51"/>
      <c r="H2" s="51"/>
      <c r="I2" s="20"/>
      <c r="J2" s="22" t="s">
        <v>53</v>
      </c>
      <c r="K2" s="22" t="s">
        <v>60</v>
      </c>
    </row>
    <row r="3" spans="1:34" ht="54.95" customHeight="1" x14ac:dyDescent="0.25">
      <c r="A3" s="3" t="s">
        <v>0</v>
      </c>
      <c r="B3" s="45" t="s">
        <v>62</v>
      </c>
      <c r="C3" s="46"/>
      <c r="D3" s="46"/>
      <c r="E3" s="46"/>
      <c r="F3" s="46"/>
      <c r="G3" s="46"/>
      <c r="H3" s="46"/>
      <c r="I3" s="20"/>
      <c r="J3" s="65">
        <f>H24-H28</f>
        <v>142.39999999999964</v>
      </c>
      <c r="K3" s="21" t="s">
        <v>91</v>
      </c>
      <c r="L3" s="54"/>
      <c r="M3" s="54"/>
      <c r="N3" s="54"/>
      <c r="O3" s="54"/>
    </row>
    <row r="4" spans="1:34" ht="63.95" customHeight="1" x14ac:dyDescent="0.25">
      <c r="A4" s="3" t="s">
        <v>1</v>
      </c>
      <c r="B4" s="45" t="s">
        <v>63</v>
      </c>
      <c r="C4" s="46"/>
      <c r="D4" s="46"/>
      <c r="E4" s="46"/>
      <c r="F4" s="46"/>
      <c r="G4" s="46"/>
      <c r="H4" s="46"/>
      <c r="I4" s="20"/>
      <c r="J4" s="54" t="s">
        <v>73</v>
      </c>
      <c r="K4" s="21" t="s">
        <v>74</v>
      </c>
      <c r="L4" s="54"/>
      <c r="M4" s="54"/>
      <c r="N4" s="54"/>
      <c r="O4" s="54"/>
      <c r="P4" s="54"/>
      <c r="Q4" s="54"/>
      <c r="R4" s="54"/>
      <c r="S4" s="54"/>
      <c r="T4" s="54"/>
      <c r="U4" s="54"/>
      <c r="V4" s="54"/>
      <c r="W4" s="54"/>
      <c r="X4" s="54"/>
      <c r="Y4" s="54"/>
      <c r="Z4" s="54"/>
      <c r="AA4" s="54"/>
      <c r="AB4" s="54"/>
      <c r="AC4" s="54"/>
      <c r="AD4" s="54"/>
      <c r="AE4" s="54"/>
      <c r="AF4" s="54"/>
      <c r="AG4" s="54"/>
      <c r="AH4" s="54"/>
    </row>
    <row r="5" spans="1:34" ht="57" customHeight="1" x14ac:dyDescent="0.25">
      <c r="A5" s="3" t="s">
        <v>2</v>
      </c>
      <c r="B5" s="45" t="s">
        <v>61</v>
      </c>
      <c r="C5" s="45"/>
      <c r="D5" s="45"/>
      <c r="E5" s="45"/>
      <c r="F5" s="45"/>
      <c r="G5" s="45"/>
      <c r="H5" s="45"/>
      <c r="I5" s="20"/>
      <c r="J5" s="60">
        <f>((C26/G24)*(1-D40))/(1-((C26/G24)*(1-D40)))</f>
        <v>4.6931407942238268E-2</v>
      </c>
      <c r="K5" s="21" t="s">
        <v>76</v>
      </c>
      <c r="L5" s="1" t="s">
        <v>75</v>
      </c>
    </row>
    <row r="6" spans="1:34" ht="68.099999999999994" customHeight="1" x14ac:dyDescent="0.25">
      <c r="A6" s="3" t="s">
        <v>3</v>
      </c>
      <c r="B6" s="45" t="s">
        <v>70</v>
      </c>
      <c r="C6" s="46"/>
      <c r="D6" s="46"/>
      <c r="E6" s="46"/>
      <c r="F6" s="46"/>
      <c r="G6" s="46"/>
      <c r="H6" s="46"/>
      <c r="I6" s="20"/>
      <c r="J6" s="54"/>
      <c r="K6" s="54" t="s">
        <v>77</v>
      </c>
      <c r="L6" s="54" t="s">
        <v>75</v>
      </c>
      <c r="M6" s="54"/>
      <c r="N6" s="54"/>
      <c r="O6" s="54"/>
      <c r="P6" s="54"/>
      <c r="Q6" s="54"/>
      <c r="R6" s="54"/>
      <c r="S6" s="54"/>
    </row>
    <row r="7" spans="1:34" ht="33.950000000000003" customHeight="1" x14ac:dyDescent="0.25">
      <c r="A7" s="3" t="s">
        <v>4</v>
      </c>
      <c r="B7" s="45" t="s">
        <v>58</v>
      </c>
      <c r="C7" s="46"/>
      <c r="D7" s="46"/>
      <c r="E7" s="46"/>
      <c r="F7" s="46"/>
      <c r="G7" s="46"/>
      <c r="H7" s="46"/>
      <c r="I7" s="20"/>
      <c r="J7" s="23" t="s">
        <v>81</v>
      </c>
      <c r="K7" s="21" t="s">
        <v>80</v>
      </c>
    </row>
    <row r="8" spans="1:34" ht="38.1" customHeight="1" x14ac:dyDescent="0.25">
      <c r="A8" s="3" t="s">
        <v>5</v>
      </c>
      <c r="B8" s="45" t="s">
        <v>59</v>
      </c>
      <c r="C8" s="46"/>
      <c r="D8" s="46"/>
      <c r="E8" s="46"/>
      <c r="F8" s="46"/>
      <c r="G8" s="46"/>
      <c r="H8" s="46"/>
      <c r="I8" s="20"/>
      <c r="J8" s="23" t="s">
        <v>64</v>
      </c>
      <c r="K8" s="21"/>
    </row>
    <row r="9" spans="1:34" ht="38.1" customHeight="1" x14ac:dyDescent="0.25">
      <c r="A9" s="3" t="s">
        <v>6</v>
      </c>
      <c r="B9" s="48" t="s">
        <v>65</v>
      </c>
      <c r="C9" s="48"/>
      <c r="D9" s="48"/>
      <c r="E9" s="48"/>
      <c r="F9" s="48"/>
      <c r="G9" s="48"/>
      <c r="H9" s="49"/>
      <c r="I9" s="21" t="s">
        <v>55</v>
      </c>
      <c r="J9" s="23" t="s">
        <v>78</v>
      </c>
      <c r="K9" s="23" t="s">
        <v>79</v>
      </c>
    </row>
    <row r="10" spans="1:34" ht="38.1" customHeight="1" x14ac:dyDescent="0.25">
      <c r="A10" s="3"/>
      <c r="B10" s="48"/>
      <c r="C10" s="48"/>
      <c r="D10" s="48"/>
      <c r="E10" s="48"/>
      <c r="F10" s="48"/>
      <c r="G10" s="48"/>
      <c r="H10" s="49"/>
      <c r="I10" s="21" t="s">
        <v>56</v>
      </c>
      <c r="J10" s="23" t="s">
        <v>82</v>
      </c>
      <c r="K10" s="23" t="s">
        <v>83</v>
      </c>
    </row>
    <row r="11" spans="1:34" ht="38.1" customHeight="1" x14ac:dyDescent="0.25">
      <c r="A11" s="3"/>
      <c r="B11" s="18"/>
      <c r="C11" s="19"/>
      <c r="D11" s="19"/>
      <c r="E11" s="19"/>
      <c r="F11" s="19"/>
      <c r="G11" s="19"/>
      <c r="H11" s="19"/>
      <c r="I11" s="21" t="s">
        <v>57</v>
      </c>
      <c r="J11" s="23" t="s">
        <v>87</v>
      </c>
      <c r="K11" s="23" t="s">
        <v>88</v>
      </c>
    </row>
    <row r="12" spans="1:34" ht="38.1" customHeight="1" x14ac:dyDescent="0.25">
      <c r="A12" s="3"/>
      <c r="B12" s="18"/>
      <c r="C12" s="19"/>
      <c r="D12" s="19"/>
      <c r="E12" s="19"/>
      <c r="F12" s="19"/>
      <c r="G12" s="19"/>
      <c r="H12" s="19"/>
      <c r="I12" s="21" t="s">
        <v>71</v>
      </c>
      <c r="J12" s="23" t="s">
        <v>89</v>
      </c>
      <c r="K12" s="23" t="s">
        <v>90</v>
      </c>
    </row>
    <row r="13" spans="1:34" ht="30" customHeight="1" x14ac:dyDescent="0.25">
      <c r="A13" s="3"/>
      <c r="B13" s="18"/>
      <c r="C13" s="19"/>
      <c r="D13" s="19"/>
      <c r="E13" s="19"/>
      <c r="F13" s="19"/>
      <c r="G13" s="19"/>
      <c r="H13" s="19"/>
    </row>
    <row r="14" spans="1:34" ht="15" customHeight="1" x14ac:dyDescent="0.25">
      <c r="B14" s="2"/>
    </row>
    <row r="15" spans="1:34" ht="15" customHeight="1" x14ac:dyDescent="0.25">
      <c r="B15" s="47" t="s">
        <v>54</v>
      </c>
      <c r="C15" s="47"/>
      <c r="D15" s="47"/>
      <c r="E15" s="47"/>
      <c r="F15" s="47"/>
      <c r="G15" s="47"/>
      <c r="H15" s="47"/>
    </row>
    <row r="16" spans="1:34" ht="15" customHeight="1" x14ac:dyDescent="0.25">
      <c r="B16" s="47" t="s">
        <v>7</v>
      </c>
      <c r="C16" s="47"/>
      <c r="D16" s="47"/>
      <c r="E16" s="2"/>
      <c r="F16" s="47" t="s">
        <v>8</v>
      </c>
      <c r="G16" s="47"/>
      <c r="H16" s="47"/>
    </row>
    <row r="17" spans="2:10" ht="15" customHeight="1" x14ac:dyDescent="0.25">
      <c r="B17" s="4"/>
      <c r="C17" s="5" t="s">
        <v>9</v>
      </c>
      <c r="D17" s="5" t="s">
        <v>10</v>
      </c>
      <c r="E17" s="4"/>
      <c r="F17" s="4"/>
      <c r="G17" s="5" t="s">
        <v>9</v>
      </c>
      <c r="H17" s="5" t="s">
        <v>10</v>
      </c>
    </row>
    <row r="18" spans="2:10" ht="15" customHeight="1" x14ac:dyDescent="0.25">
      <c r="C18" s="6">
        <v>2017</v>
      </c>
      <c r="D18" s="6">
        <v>2018</v>
      </c>
      <c r="G18" s="6">
        <v>2017</v>
      </c>
      <c r="H18" s="6">
        <v>2018</v>
      </c>
    </row>
    <row r="19" spans="2:10" ht="15" customHeight="1" x14ac:dyDescent="0.25">
      <c r="B19" s="1" t="s">
        <v>11</v>
      </c>
      <c r="C19" s="7">
        <v>4500</v>
      </c>
      <c r="D19" s="57">
        <f>(1+D34)*C19</f>
        <v>5175</v>
      </c>
      <c r="F19" s="1" t="s">
        <v>12</v>
      </c>
      <c r="G19" s="7">
        <v>250</v>
      </c>
      <c r="H19" s="24">
        <f>G19*(1+D34)</f>
        <v>287.5</v>
      </c>
    </row>
    <row r="20" spans="2:10" ht="15" customHeight="1" x14ac:dyDescent="0.25">
      <c r="B20" s="1" t="s">
        <v>13</v>
      </c>
      <c r="C20" s="8">
        <v>3500</v>
      </c>
      <c r="D20" s="39">
        <f>D37*D19</f>
        <v>3881.25</v>
      </c>
      <c r="F20" s="1" t="s">
        <v>14</v>
      </c>
      <c r="G20" s="8">
        <v>700</v>
      </c>
      <c r="H20" s="41">
        <f>G20*(1+D34)</f>
        <v>804.99999999999989</v>
      </c>
      <c r="J20" s="40"/>
    </row>
    <row r="21" spans="2:10" ht="15" customHeight="1" x14ac:dyDescent="0.25">
      <c r="B21" s="1" t="s">
        <v>15</v>
      </c>
      <c r="C21" s="9">
        <v>450</v>
      </c>
      <c r="D21" s="58">
        <f>D35*D19</f>
        <v>517.5</v>
      </c>
      <c r="F21" s="1" t="s">
        <v>16</v>
      </c>
      <c r="G21" s="9">
        <v>1350</v>
      </c>
      <c r="H21" s="26">
        <f>D20*D40</f>
        <v>1552.5</v>
      </c>
      <c r="I21" s="15"/>
    </row>
    <row r="22" spans="2:10" ht="15" customHeight="1" x14ac:dyDescent="0.25">
      <c r="B22" s="1" t="s">
        <v>17</v>
      </c>
      <c r="C22" s="8">
        <f>C19-C20-C21</f>
        <v>550</v>
      </c>
      <c r="D22" s="39">
        <f>D19-D20-D21</f>
        <v>776.25</v>
      </c>
      <c r="F22" s="1" t="s">
        <v>18</v>
      </c>
      <c r="G22" s="8">
        <f>G19+G20+G21</f>
        <v>2300</v>
      </c>
      <c r="H22" s="25">
        <f xml:space="preserve"> SUM(H19:H21)</f>
        <v>2645</v>
      </c>
      <c r="J22" s="56"/>
    </row>
    <row r="23" spans="2:10" ht="15" customHeight="1" x14ac:dyDescent="0.25">
      <c r="B23" s="1" t="s">
        <v>19</v>
      </c>
      <c r="C23" s="9">
        <v>78</v>
      </c>
      <c r="D23" s="58">
        <f>C23*(1+D39)</f>
        <v>83.616</v>
      </c>
      <c r="F23" s="1" t="s">
        <v>20</v>
      </c>
      <c r="G23" s="9">
        <v>1876</v>
      </c>
      <c r="H23" s="26">
        <f>G23*(1+D34)</f>
        <v>2157.3999999999996</v>
      </c>
    </row>
    <row r="24" spans="2:10" ht="15" customHeight="1" x14ac:dyDescent="0.25">
      <c r="B24" s="1" t="s">
        <v>21</v>
      </c>
      <c r="C24" s="8">
        <f>C22-C23</f>
        <v>472</v>
      </c>
      <c r="D24" s="39">
        <f>D22-D23</f>
        <v>692.63400000000001</v>
      </c>
      <c r="F24" s="1" t="s">
        <v>22</v>
      </c>
      <c r="G24" s="8">
        <f>G22+G23</f>
        <v>4176</v>
      </c>
      <c r="H24" s="25">
        <f>SUM(H22:H23)</f>
        <v>4802.3999999999996</v>
      </c>
    </row>
    <row r="25" spans="2:10" ht="15" customHeight="1" x14ac:dyDescent="0.25">
      <c r="B25" s="1" t="s">
        <v>23</v>
      </c>
      <c r="C25" s="9">
        <v>160</v>
      </c>
      <c r="D25" s="58">
        <f>D36*D24</f>
        <v>242.42189999999999</v>
      </c>
      <c r="G25" s="8"/>
      <c r="H25" s="25"/>
    </row>
    <row r="26" spans="2:10" ht="15" customHeight="1" x14ac:dyDescent="0.25">
      <c r="B26" s="1" t="s">
        <v>24</v>
      </c>
      <c r="C26" s="7">
        <f>C24-C25</f>
        <v>312</v>
      </c>
      <c r="D26" s="59">
        <f>D24-D25</f>
        <v>450.21210000000002</v>
      </c>
      <c r="F26" s="1" t="s">
        <v>25</v>
      </c>
      <c r="G26" s="8">
        <v>1467</v>
      </c>
      <c r="H26" s="25">
        <v>1602</v>
      </c>
      <c r="J26" s="15"/>
    </row>
    <row r="27" spans="2:10" ht="15" customHeight="1" x14ac:dyDescent="0.25">
      <c r="F27" s="1" t="s">
        <v>26</v>
      </c>
      <c r="G27" s="9">
        <v>2800</v>
      </c>
      <c r="H27" s="26">
        <v>3058</v>
      </c>
      <c r="J27" s="15"/>
    </row>
    <row r="28" spans="2:10" ht="15" customHeight="1" x14ac:dyDescent="0.25">
      <c r="C28" s="15"/>
      <c r="F28" s="1" t="s">
        <v>28</v>
      </c>
      <c r="G28" s="7">
        <f>SUM(G26:G27)</f>
        <v>4267</v>
      </c>
      <c r="H28" s="42">
        <f>SUM(H26:H27)</f>
        <v>4660</v>
      </c>
      <c r="J28" s="15"/>
    </row>
    <row r="29" spans="2:10" ht="15" customHeight="1" x14ac:dyDescent="0.25">
      <c r="J29" s="15"/>
    </row>
    <row r="30" spans="2:10" ht="15" customHeight="1" x14ac:dyDescent="0.25">
      <c r="F30" s="34" t="s">
        <v>31</v>
      </c>
      <c r="G30" s="11"/>
      <c r="H30" s="43">
        <f>H24-H28</f>
        <v>142.39999999999964</v>
      </c>
    </row>
    <row r="31" spans="2:10" ht="15" customHeight="1" x14ac:dyDescent="0.25">
      <c r="F31" s="34" t="s">
        <v>33</v>
      </c>
      <c r="G31" s="12"/>
      <c r="H31" s="27">
        <f>(C26/H27)*(1-D40)</f>
        <v>6.1216481360366247E-2</v>
      </c>
    </row>
    <row r="32" spans="2:10" ht="15" customHeight="1" thickBot="1" x14ac:dyDescent="0.3"/>
    <row r="33" spans="2:11" x14ac:dyDescent="0.25">
      <c r="B33" s="38" t="s">
        <v>27</v>
      </c>
      <c r="C33" s="37"/>
      <c r="D33" s="31"/>
    </row>
    <row r="34" spans="2:11" x14ac:dyDescent="0.25">
      <c r="B34" s="10" t="s">
        <v>29</v>
      </c>
      <c r="C34" s="17"/>
      <c r="D34" s="32">
        <v>0.15</v>
      </c>
      <c r="K34" s="15"/>
    </row>
    <row r="35" spans="2:11" x14ac:dyDescent="0.25">
      <c r="B35" s="10" t="s">
        <v>32</v>
      </c>
      <c r="C35" s="17"/>
      <c r="D35" s="32">
        <v>0.1</v>
      </c>
    </row>
    <row r="36" spans="2:11" x14ac:dyDescent="0.25">
      <c r="B36" s="10" t="s">
        <v>35</v>
      </c>
      <c r="C36" s="17"/>
      <c r="D36" s="32">
        <v>0.35</v>
      </c>
    </row>
    <row r="37" spans="2:11" x14ac:dyDescent="0.25">
      <c r="B37" s="10" t="s">
        <v>30</v>
      </c>
      <c r="C37" s="17"/>
      <c r="D37" s="32">
        <v>0.75</v>
      </c>
    </row>
    <row r="38" spans="2:11" x14ac:dyDescent="0.25">
      <c r="B38" s="10" t="s">
        <v>37</v>
      </c>
      <c r="C38" s="17"/>
      <c r="D38" s="32">
        <v>0.5</v>
      </c>
      <c r="G38" s="55"/>
    </row>
    <row r="39" spans="2:11" x14ac:dyDescent="0.25">
      <c r="B39" s="10" t="s">
        <v>36</v>
      </c>
      <c r="C39" s="17"/>
      <c r="D39" s="32">
        <v>7.1999999999999995E-2</v>
      </c>
    </row>
    <row r="40" spans="2:11" ht="16.5" thickBot="1" x14ac:dyDescent="0.3">
      <c r="B40" s="13" t="s">
        <v>34</v>
      </c>
      <c r="C40" s="14"/>
      <c r="D40" s="33">
        <v>0.4</v>
      </c>
    </row>
    <row r="43" spans="2:11" x14ac:dyDescent="0.25">
      <c r="B43" s="17"/>
      <c r="C43" s="17"/>
      <c r="D43" s="17"/>
    </row>
  </sheetData>
  <mergeCells count="11">
    <mergeCell ref="B7:H7"/>
    <mergeCell ref="B2:H2"/>
    <mergeCell ref="B3:H3"/>
    <mergeCell ref="B4:H4"/>
    <mergeCell ref="B5:H5"/>
    <mergeCell ref="B6:H6"/>
    <mergeCell ref="B8:H8"/>
    <mergeCell ref="B15:H15"/>
    <mergeCell ref="B16:D16"/>
    <mergeCell ref="F16:H16"/>
    <mergeCell ref="B9:H10"/>
  </mergeCells>
  <pageMargins left="0.75" right="0.75" top="1" bottom="1" header="0.5" footer="0.5"/>
  <pageSetup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GridLines="0" zoomScale="150" workbookViewId="0">
      <pane xSplit="1" ySplit="1" topLeftCell="B2" activePane="bottomRight" state="frozen"/>
      <selection pane="topRight" activeCell="B1" sqref="B1"/>
      <selection pane="bottomLeft" activeCell="A3" sqref="A3"/>
      <selection pane="bottomRight" activeCell="I20" sqref="I20:L22"/>
    </sheetView>
  </sheetViews>
  <sheetFormatPr defaultColWidth="11.42578125" defaultRowHeight="12.75" x14ac:dyDescent="0.2"/>
  <cols>
    <col min="1" max="1" width="4.7109375" customWidth="1"/>
    <col min="2" max="2" width="21.7109375" customWidth="1"/>
    <col min="3" max="6" width="13.7109375" bestFit="1" customWidth="1"/>
    <col min="7" max="7" width="12.5703125" bestFit="1" customWidth="1"/>
    <col min="8" max="8" width="2" customWidth="1"/>
    <col min="9" max="9" width="20.42578125" customWidth="1"/>
  </cols>
  <sheetData>
    <row r="1" spans="1:12" ht="44.1" customHeight="1" x14ac:dyDescent="0.2">
      <c r="B1" s="44" t="s">
        <v>38</v>
      </c>
      <c r="C1" s="44"/>
      <c r="D1" s="44"/>
      <c r="E1" s="44"/>
      <c r="F1" s="44"/>
      <c r="G1" s="44"/>
      <c r="H1" s="44"/>
    </row>
    <row r="3" spans="1:12" ht="14.1" customHeight="1" x14ac:dyDescent="0.2">
      <c r="B3" t="s">
        <v>44</v>
      </c>
    </row>
    <row r="5" spans="1:12" x14ac:dyDescent="0.2">
      <c r="B5" s="28" t="s">
        <v>44</v>
      </c>
      <c r="C5" s="35">
        <v>2009</v>
      </c>
      <c r="D5" s="35">
        <v>2010</v>
      </c>
      <c r="E5" s="35">
        <v>2011</v>
      </c>
      <c r="F5" s="35">
        <v>2012</v>
      </c>
      <c r="G5" s="35">
        <v>2013</v>
      </c>
    </row>
    <row r="6" spans="1:12" x14ac:dyDescent="0.2">
      <c r="B6" s="29" t="s">
        <v>39</v>
      </c>
      <c r="C6" s="61">
        <v>0.16500000000000001</v>
      </c>
      <c r="D6" s="61">
        <v>0.17399999999999999</v>
      </c>
      <c r="E6" s="61">
        <v>0.16200000000000001</v>
      </c>
      <c r="F6" s="61">
        <v>0.15</v>
      </c>
      <c r="G6" s="61">
        <v>0.112</v>
      </c>
    </row>
    <row r="7" spans="1:12" x14ac:dyDescent="0.2">
      <c r="B7" s="29" t="s">
        <v>40</v>
      </c>
      <c r="C7" s="61">
        <v>0.82099999999999995</v>
      </c>
      <c r="D7" s="61">
        <v>0.81299999999999994</v>
      </c>
      <c r="E7" s="61">
        <v>0.79300000000000004</v>
      </c>
      <c r="F7" s="61">
        <v>0.75</v>
      </c>
      <c r="G7" s="61">
        <v>0.60099999999999998</v>
      </c>
    </row>
    <row r="8" spans="1:12" x14ac:dyDescent="0.2">
      <c r="B8" s="29" t="s">
        <v>41</v>
      </c>
      <c r="C8" s="36">
        <v>0.7</v>
      </c>
      <c r="D8" s="36">
        <v>0.7</v>
      </c>
      <c r="E8" s="36">
        <v>0.7</v>
      </c>
      <c r="F8" s="36">
        <v>0.7</v>
      </c>
      <c r="G8" s="36">
        <v>0.6</v>
      </c>
    </row>
    <row r="9" spans="1:12" x14ac:dyDescent="0.2">
      <c r="B9" s="29" t="s">
        <v>42</v>
      </c>
      <c r="C9" s="36">
        <v>1.7</v>
      </c>
      <c r="D9" s="36">
        <v>1.7</v>
      </c>
      <c r="E9" s="36">
        <v>1.7</v>
      </c>
      <c r="F9" s="36">
        <v>1.7</v>
      </c>
      <c r="G9" s="36">
        <v>1.8</v>
      </c>
    </row>
    <row r="10" spans="1:12" x14ac:dyDescent="0.2">
      <c r="B10" s="63" t="s">
        <v>43</v>
      </c>
      <c r="C10" s="64">
        <v>0.1</v>
      </c>
      <c r="D10" s="64">
        <v>8.9</v>
      </c>
      <c r="E10" s="64">
        <v>13.5</v>
      </c>
      <c r="F10" s="64">
        <v>4.2</v>
      </c>
      <c r="G10" s="64">
        <v>4.2</v>
      </c>
    </row>
    <row r="11" spans="1:12" x14ac:dyDescent="0.2">
      <c r="B11" s="29" t="s">
        <v>84</v>
      </c>
      <c r="C11" s="61">
        <f>C6*C8*C9</f>
        <v>0.19634999999999997</v>
      </c>
      <c r="D11" s="61">
        <f t="shared" ref="D11:G11" si="0">D6*D8*D9</f>
        <v>0.20705999999999997</v>
      </c>
      <c r="E11" s="61">
        <f t="shared" si="0"/>
        <v>0.19278000000000001</v>
      </c>
      <c r="F11" s="61">
        <f t="shared" si="0"/>
        <v>0.17849999999999999</v>
      </c>
      <c r="G11" s="61">
        <f t="shared" si="0"/>
        <v>0.12096</v>
      </c>
    </row>
    <row r="12" spans="1:12" x14ac:dyDescent="0.2">
      <c r="B12" s="30" t="s">
        <v>66</v>
      </c>
      <c r="C12" s="62">
        <f>C7*C11</f>
        <v>0.16120334999999997</v>
      </c>
      <c r="D12" s="62">
        <f>D7*D11</f>
        <v>0.16833977999999997</v>
      </c>
      <c r="E12" s="62">
        <f t="shared" ref="E12:G12" si="1">E7*E11</f>
        <v>0.15287454</v>
      </c>
      <c r="F12" s="62">
        <f t="shared" si="1"/>
        <v>0.13387499999999999</v>
      </c>
      <c r="G12" s="62">
        <f t="shared" si="1"/>
        <v>7.2696959999999991E-2</v>
      </c>
    </row>
    <row r="14" spans="1:12" x14ac:dyDescent="0.2">
      <c r="A14" t="s">
        <v>0</v>
      </c>
      <c r="B14" t="s">
        <v>67</v>
      </c>
    </row>
    <row r="16" spans="1:12" x14ac:dyDescent="0.2">
      <c r="A16" t="s">
        <v>1</v>
      </c>
      <c r="B16" t="s">
        <v>45</v>
      </c>
      <c r="I16" s="53" t="s">
        <v>85</v>
      </c>
      <c r="J16" s="53"/>
      <c r="K16" s="53"/>
      <c r="L16" s="53"/>
    </row>
    <row r="17" spans="1:12" x14ac:dyDescent="0.2">
      <c r="I17" s="53"/>
      <c r="J17" s="53"/>
      <c r="K17" s="53"/>
      <c r="L17" s="53"/>
    </row>
    <row r="18" spans="1:12" x14ac:dyDescent="0.2">
      <c r="I18" s="53"/>
      <c r="J18" s="53"/>
      <c r="K18" s="53"/>
      <c r="L18" s="53"/>
    </row>
    <row r="20" spans="1:12" x14ac:dyDescent="0.2">
      <c r="A20" t="s">
        <v>2</v>
      </c>
      <c r="B20" s="52" t="s">
        <v>46</v>
      </c>
      <c r="C20" s="52"/>
      <c r="D20" s="52"/>
      <c r="E20" s="52"/>
      <c r="F20" s="52"/>
      <c r="G20" s="52"/>
      <c r="I20" s="53" t="s">
        <v>86</v>
      </c>
      <c r="J20" s="53"/>
      <c r="K20" s="53"/>
      <c r="L20" s="53"/>
    </row>
    <row r="21" spans="1:12" x14ac:dyDescent="0.2">
      <c r="B21" s="52"/>
      <c r="C21" s="52"/>
      <c r="D21" s="52"/>
      <c r="E21" s="52"/>
      <c r="F21" s="52"/>
      <c r="G21" s="52"/>
      <c r="I21" s="53"/>
      <c r="J21" s="53"/>
      <c r="K21" s="53"/>
      <c r="L21" s="53"/>
    </row>
    <row r="22" spans="1:12" x14ac:dyDescent="0.2">
      <c r="B22" s="52"/>
      <c r="C22" s="52"/>
      <c r="D22" s="52"/>
      <c r="E22" s="52"/>
      <c r="F22" s="52"/>
      <c r="G22" s="52"/>
      <c r="I22" s="53"/>
      <c r="J22" s="53"/>
      <c r="K22" s="53"/>
      <c r="L22" s="53"/>
    </row>
  </sheetData>
  <mergeCells count="4">
    <mergeCell ref="B1:H1"/>
    <mergeCell ref="B20:G22"/>
    <mergeCell ref="I16:L18"/>
    <mergeCell ref="I20:L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Q1</vt:lpstr>
      <vt:lpstr>Q2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Karaca, Ilker [FIN]</dc:creator>
  <cp:lastModifiedBy>user</cp:lastModifiedBy>
  <dcterms:created xsi:type="dcterms:W3CDTF">2019-09-25T03:15:40Z</dcterms:created>
  <dcterms:modified xsi:type="dcterms:W3CDTF">2019-09-28T04:27:57Z</dcterms:modified>
</cp:coreProperties>
</file>